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8" r:id="rId1"/>
  </sheets>
  <calcPr calcId="144525"/>
</workbook>
</file>

<file path=xl/sharedStrings.xml><?xml version="1.0" encoding="utf-8"?>
<sst xmlns="http://schemas.openxmlformats.org/spreadsheetml/2006/main" count="165" uniqueCount="127">
  <si>
    <t>宁乡市资福镇老虎塘水库新建工程平检预算清单</t>
  </si>
  <si>
    <t>检测类别</t>
  </si>
  <si>
    <t>检测项目</t>
  </si>
  <si>
    <t>检测参数</t>
  </si>
  <si>
    <t>检测方法及频率</t>
  </si>
  <si>
    <t>检测数量</t>
  </si>
  <si>
    <t>单位</t>
  </si>
  <si>
    <t>单价</t>
  </si>
  <si>
    <t>总价(元)</t>
  </si>
  <si>
    <t>参照文件代码</t>
  </si>
  <si>
    <t>备注</t>
  </si>
  <si>
    <t>原材料部分</t>
  </si>
  <si>
    <t>水泥</t>
  </si>
  <si>
    <t>强度、安定性、细度、标准稠度、氧化镁、三氧化硫、凝结时间、流动性、比表面积</t>
  </si>
  <si>
    <t>以同厂家、同品种、同强度等级散装每500t为一取样单位，不足500t也作为一取样单位</t>
  </si>
  <si>
    <t>组</t>
  </si>
  <si>
    <t>宁财联【2022】5号第九章附表第（六）第1、2、3、4、5、6、9、10、12条</t>
  </si>
  <si>
    <t>SL/T 631.2-2025新规</t>
  </si>
  <si>
    <t>砂</t>
  </si>
  <si>
    <t>颗粒级配、表观密度、含泥量、泥快含量、石粉含量、含水率、吸水率、堆积密度、空隙率、云母含量、坚固性</t>
  </si>
  <si>
    <t>同料源每400t为一检验批</t>
  </si>
  <si>
    <t>宁财联【2022】5号第九章附表第（四）第第1、2、3、4、5、6、7、8、10、11、14条</t>
  </si>
  <si>
    <t>碎(卵)石</t>
  </si>
  <si>
    <t>颗粒级配、表观密度、含泥量、泥块含量、压碎指标、针片状含量、坚固性</t>
  </si>
  <si>
    <t>同料源、同规格碎石每600t为一检验批，卵石每1000t为一检验批</t>
  </si>
  <si>
    <t>宁财联【2022】5号第九章附表第（三）第1、2、3、4、10、11、15条</t>
  </si>
  <si>
    <t>混凝土配合比验证</t>
  </si>
  <si>
    <t>配合比验证</t>
  </si>
  <si>
    <t>每种标号同材料检一组</t>
  </si>
  <si>
    <t>宁财联【2022】5号第九章附表第（一）第1、3、4条</t>
  </si>
  <si>
    <t>混凝土抗压强度</t>
  </si>
  <si>
    <t>抗压强度</t>
  </si>
  <si>
    <r>
      <rPr>
        <sz val="8"/>
        <rFont val="宋体"/>
        <charset val="134"/>
      </rPr>
      <t>每个结构部位，每100m</t>
    </r>
    <r>
      <rPr>
        <vertAlign val="superscript"/>
        <sz val="8"/>
        <color rgb="FF000000"/>
        <rFont val="宋体"/>
        <charset val="134"/>
      </rPr>
      <t>3</t>
    </r>
    <r>
      <rPr>
        <sz val="8"/>
        <color rgb="FF000000"/>
        <rFont val="宋体"/>
        <charset val="134"/>
      </rPr>
      <t>取一组，不足100m3的也至少取一组</t>
    </r>
  </si>
  <si>
    <t>宁财联【2022】5号第九章附表第（一）第6条</t>
  </si>
  <si>
    <t>钢筋</t>
  </si>
  <si>
    <t>抗拉、冷弯、重量偏差</t>
  </si>
  <si>
    <t>同厂家、同规格、同型号60t为一检验批，不足60吨也至少一组</t>
  </si>
  <si>
    <t>宁财联【2022】5号第九章附表第（十九）第1、22条</t>
  </si>
  <si>
    <t>混凝土抗渗</t>
  </si>
  <si>
    <t>抗渗</t>
  </si>
  <si>
    <r>
      <rPr>
        <sz val="8"/>
        <rFont val="宋体"/>
        <charset val="134"/>
      </rPr>
      <t>每个结构部位，每500m</t>
    </r>
    <r>
      <rPr>
        <vertAlign val="superscript"/>
        <sz val="8"/>
        <color rgb="FF000000"/>
        <rFont val="宋体"/>
        <charset val="134"/>
      </rPr>
      <t>3</t>
    </r>
    <r>
      <rPr>
        <sz val="8"/>
        <color rgb="FF000000"/>
        <rFont val="宋体"/>
        <charset val="134"/>
      </rPr>
      <t>取一组，不足500m3的也至少取一组</t>
    </r>
  </si>
  <si>
    <t>宁财联【2022】5号第九章附表第（一）第3条</t>
  </si>
  <si>
    <t>混凝土抗冻</t>
  </si>
  <si>
    <t>抗冻</t>
  </si>
  <si>
    <t>宁财联【2022】5号第九章附表第（一）第4条</t>
  </si>
  <si>
    <t>土工合成材料</t>
  </si>
  <si>
    <t>拉伸试验、撕破强力、CBR顶破强力试验</t>
  </si>
  <si>
    <t>同一班次生产的同一规格的产品为一批，批量较小时可累计100卷为一批，交付验收的产品应以同一品种、同一规格、同一工艺的一个交货批划分检验批</t>
  </si>
  <si>
    <t>宁财联【2022】5号第九章附表第（六十一）第5、7、8条</t>
  </si>
  <si>
    <t>土样</t>
  </si>
  <si>
    <t>含水量、击实试验、颗粒分析、液塑限、渗透系数</t>
  </si>
  <si>
    <t>进入施工场地前，同土场每5000m3检测一组</t>
  </si>
  <si>
    <t>宁财联【2022】5号第九章附表第（三十六）第1、5、8、10、23条</t>
  </si>
  <si>
    <t>减水剂</t>
  </si>
  <si>
    <t>减水率、泌水率、凝结时间差、抗压强度比</t>
  </si>
  <si>
    <t>宁财联【2022】5号第九章附表第（五）第1、2、4、6条</t>
  </si>
  <si>
    <t>粉煤灰</t>
  </si>
  <si>
    <t>安定性、细度、含水量、需水量比、强度活性指数</t>
  </si>
  <si>
    <t>宁财联【2022】5号第九章附表第（二十九）第1、2、3、4、6条</t>
  </si>
  <si>
    <t>止水铜片</t>
  </si>
  <si>
    <t>拉伸强度、扯断伸长率、撕裂强度</t>
  </si>
  <si>
    <t>同厂家、同规格、同型号为一组</t>
  </si>
  <si>
    <t>宁财联【2022】5号第九章附表第（六十一）第27、28、29条</t>
  </si>
  <si>
    <t>沥青混合料</t>
  </si>
  <si>
    <t>理论最大相对密度试验、沥青含量试验、矿料级配、马歇尔稳定度</t>
  </si>
  <si>
    <t>\</t>
  </si>
  <si>
    <t>宁财联【2022】5号第九章附表表61-（十一）56、59、60、64</t>
  </si>
  <si>
    <t>沥青</t>
  </si>
  <si>
    <t>针入度、延度、软化点、溶解度、闪点、密度与相对密度、针入度指数、薄膜加热试验</t>
  </si>
  <si>
    <t>同一厂家、同一品种同一标号、同一批号、（石油沥青每100t为一批次，改性沥青每50t为一批次）,每批次抽检一次</t>
  </si>
  <si>
    <t>宁财联【2022】5号第九章附表表61-（十一）1、2、3、4、5、9、10、14</t>
  </si>
  <si>
    <t>沥青-粗骨料</t>
  </si>
  <si>
    <t>颗粒级配、表观相对密度、含泥量、吸水率、压碎指标、针片状含量、坚固性、磨光值、软石含量、洛杉矶磨耗损失</t>
  </si>
  <si>
    <t>一批次(指同一料源、同一次购入并运至现场并且规格品种相同)在开工使用前至少检验一次: 600t或400m为一 批次或根据委托设计需要送检</t>
  </si>
  <si>
    <t>宁财联【2022】5号第九章附表表61-（三）-1、2、3、6、10、11、15、21、23、26</t>
  </si>
  <si>
    <t>沥青-细骨料</t>
  </si>
  <si>
    <t>颗粒级配、表观相对密度、含泥量、坚固性、砂当量</t>
  </si>
  <si>
    <t>同一批次(指同一料源、同一次购入并运至现场并且规格品种相同)在开工使用前至少检验一次: 600t或400m为一 批次或根据委托设计需要送检</t>
  </si>
  <si>
    <t>宁财联【2022】5号第九章附表表61-（四）-1、2、3、14、18</t>
  </si>
  <si>
    <t>沥青-矿料</t>
  </si>
  <si>
    <t>含水量、粒度范围、表观密度、加热安定性、亲水系数、塑性指数</t>
  </si>
  <si>
    <t>同一批次(指同一料源、同一次购入并运至现场并且规格品种相同)在开工使用前至少检验一次: 60t为一 批次或根据委托设计需要送检</t>
  </si>
  <si>
    <t>宁财联【2022】5号第九章附表沥青-矿料：含水量、粒度范围、表观密度、加热安定性、亲水系数、塑性</t>
  </si>
  <si>
    <t>现场实体检测部分</t>
  </si>
  <si>
    <t>混凝土结构</t>
  </si>
  <si>
    <t>回弹检测</t>
  </si>
  <si>
    <t>渠道：根据工程特点和施工情况，按每个检测单元的长度不宜超过 20m 或面积不超过 100m²进行划分；水闸：水闸按结构体功能分类，上游连结段(进口段)、闸室段、 下游联结段(出口段)等可独立划分检测单元；渡槽、涵管类：每 12m 长划分为 1 个检测单元</t>
  </si>
  <si>
    <t>测区</t>
  </si>
  <si>
    <t>宁财联【2022】5号第九章附表第（五十一）第1条</t>
  </si>
  <si>
    <t>钻芯检测</t>
  </si>
  <si>
    <t>根据工程特点和施工情况，按每个检测单元的长度不宜超过 20m 或面积不超过 100m²进行划分</t>
  </si>
  <si>
    <t>个</t>
  </si>
  <si>
    <t>宁财联【2022】5号第九章附表第（五十一）第6条</t>
  </si>
  <si>
    <t>路面钻芯检测</t>
  </si>
  <si>
    <t>根据工程特点和施工情况，每1000平方米或者200延米抽取一组。</t>
  </si>
  <si>
    <t>钢筋间距、保护层厚度</t>
  </si>
  <si>
    <t>按结构体功能分类，独立划分检测单元</t>
  </si>
  <si>
    <t>宁财联【2022】5号第九章附表第（五十一）第3条</t>
  </si>
  <si>
    <t>工作桥上下部构造</t>
  </si>
  <si>
    <t>主要构件尺寸、墩台垂直度</t>
  </si>
  <si>
    <t>根据现场情况及委托方要求进行</t>
  </si>
  <si>
    <t>处</t>
  </si>
  <si>
    <t>宁财联【2022】5号第九章附表第（三十九）第9、10条</t>
  </si>
  <si>
    <t>地基承载力检测</t>
  </si>
  <si>
    <t>轻型触探</t>
  </si>
  <si>
    <t>渠道：根据工程特点和施工情况，按每个检测单元的长度不宜超过 20m 或面积不超过 100m²进行划分；闸：按结构体功能分类，上游连结段(进口段)、闸室段、 下游联结段(出口段)等可独立划分检测单元；渡槽、涵管类：每 12m 长划分为 1 个检测单元；根据工程特点和施工情况划分，每个检测单元的面积不宜大于25m2</t>
  </si>
  <si>
    <t>点</t>
  </si>
  <si>
    <t>宁财联【2022】5号第九章附表第（三十六）第21条</t>
  </si>
  <si>
    <t>浅层平板</t>
  </si>
  <si>
    <t>根据工程特点和施工情况划分，单位工程不少于3点</t>
  </si>
  <si>
    <t xml:space="preserve">  点</t>
  </si>
  <si>
    <t>宁财联【2022】5号第九章附表第（六十）第1条</t>
  </si>
  <si>
    <t>岩基荷载试验</t>
  </si>
  <si>
    <t>闸：按结构体功能分类，上游连结段(进口段)、闸室段、 下游联结段(出口段)等可独立划分检测单元；根据工程特点和施工情况划分，单位工程不少于3点</t>
  </si>
  <si>
    <t>帷幕灌浆压水实验</t>
  </si>
  <si>
    <t>钻芯</t>
  </si>
  <si>
    <t>依据规范或图纸要求5%的检查孔，不超过5M划分一段</t>
  </si>
  <si>
    <t>米</t>
  </si>
  <si>
    <t>宁财联【2022】5号第九章附表第（五十九）第6条</t>
  </si>
  <si>
    <t>压水实验</t>
  </si>
  <si>
    <t>段</t>
  </si>
  <si>
    <t>宁财联【2022】5号第四章表9第十条</t>
  </si>
  <si>
    <t>压实度</t>
  </si>
  <si>
    <t>环刀法</t>
  </si>
  <si>
    <t>填筑量每150m3取样一个点/每层每检测单元检测不少于5点</t>
  </si>
  <si>
    <t>宁财联【2022】5号第九章附表第（三十六）第1、3条</t>
  </si>
  <si>
    <t>合计（元）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</si>
</sst>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8"/>
      <color indexed="10"/>
      <name val="宋体"/>
      <charset val="134"/>
    </font>
    <font>
      <sz val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9"/>
      <name val="黑体"/>
      <charset val="134"/>
    </font>
    <font>
      <sz val="8"/>
      <name val="黑体"/>
      <charset val="134"/>
    </font>
    <font>
      <b/>
      <sz val="8"/>
      <name val="宋体"/>
      <charset val="134"/>
    </font>
    <font>
      <sz val="6"/>
      <name val="黑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vertAlign val="superscript"/>
      <sz val="8"/>
      <color rgb="FF000000"/>
      <name val="宋体"/>
      <charset val="134"/>
    </font>
    <font>
      <sz val="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17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12" borderId="18" applyNumberFormat="0" applyAlignment="0" applyProtection="0">
      <alignment vertical="center"/>
    </xf>
    <xf numFmtId="0" fontId="16" fillId="12" borderId="16" applyNumberFormat="0" applyAlignment="0" applyProtection="0">
      <alignment vertical="center"/>
    </xf>
    <xf numFmtId="0" fontId="11" fillId="3" borderId="15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vertical="center" wrapText="1"/>
    </xf>
    <xf numFmtId="0" fontId="7" fillId="0" borderId="14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32"/>
  <sheetViews>
    <sheetView tabSelected="1" zoomScale="115" zoomScaleNormal="115" workbookViewId="0">
      <selection activeCell="M28" sqref="M28"/>
    </sheetView>
  </sheetViews>
  <sheetFormatPr defaultColWidth="9" defaultRowHeight="14.25"/>
  <cols>
    <col min="1" max="2" width="9" style="3"/>
    <col min="3" max="3" width="10.75" style="4" customWidth="1"/>
    <col min="4" max="4" width="19.3833333333333" style="5" customWidth="1"/>
    <col min="5" max="5" width="33.5" style="3" customWidth="1"/>
    <col min="6" max="6" width="7" style="3" customWidth="1"/>
    <col min="7" max="7" width="5.75" style="3" customWidth="1"/>
    <col min="8" max="8" width="7.75" style="3" customWidth="1"/>
    <col min="9" max="9" width="9.5" style="3" customWidth="1"/>
    <col min="10" max="10" width="22.25" style="3" customWidth="1"/>
    <col min="11" max="11" width="10.325" style="3" customWidth="1"/>
    <col min="12" max="16384" width="9" style="3"/>
  </cols>
  <sheetData>
    <row r="1" ht="29.1" customHeight="1" spans="3:11">
      <c r="C1" s="6" t="s">
        <v>0</v>
      </c>
      <c r="D1" s="6"/>
      <c r="E1" s="6"/>
      <c r="F1" s="6"/>
      <c r="G1" s="6"/>
      <c r="H1" s="6"/>
      <c r="I1" s="6"/>
      <c r="J1" s="6"/>
      <c r="K1" s="6"/>
    </row>
    <row r="2" ht="39.95" customHeight="1" spans="2:11">
      <c r="B2" s="7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18" t="s">
        <v>10</v>
      </c>
    </row>
    <row r="3" ht="34" customHeight="1" spans="2:11">
      <c r="B3" s="9" t="s">
        <v>11</v>
      </c>
      <c r="C3" s="10" t="s">
        <v>12</v>
      </c>
      <c r="D3" s="10" t="s">
        <v>13</v>
      </c>
      <c r="E3" s="10" t="s">
        <v>14</v>
      </c>
      <c r="F3" s="10">
        <v>2</v>
      </c>
      <c r="G3" s="10" t="s">
        <v>15</v>
      </c>
      <c r="H3" s="10">
        <f>138.6+44.1+50.4+18.9+34.65+47.25+31.5+18.9+170.1</f>
        <v>554.4</v>
      </c>
      <c r="I3" s="10">
        <f>F3*H3</f>
        <v>1108.8</v>
      </c>
      <c r="J3" s="10" t="s">
        <v>16</v>
      </c>
      <c r="K3" s="19" t="s">
        <v>17</v>
      </c>
    </row>
    <row r="4" ht="49" customHeight="1" spans="2:11">
      <c r="B4" s="11"/>
      <c r="C4" s="10" t="s">
        <v>18</v>
      </c>
      <c r="D4" s="10" t="s">
        <v>19</v>
      </c>
      <c r="E4" s="10" t="s">
        <v>20</v>
      </c>
      <c r="F4" s="10">
        <v>2</v>
      </c>
      <c r="G4" s="10" t="s">
        <v>15</v>
      </c>
      <c r="H4" s="10">
        <f>44.1+22.05+37.8+37.8+25.2+37.8+37.8+31.5+34.65+40.95+94.5</f>
        <v>444.15</v>
      </c>
      <c r="I4" s="10">
        <f t="shared" ref="I4:I17" si="0">F4*H4</f>
        <v>888.3</v>
      </c>
      <c r="J4" s="10" t="s">
        <v>21</v>
      </c>
      <c r="K4" s="19" t="s">
        <v>17</v>
      </c>
    </row>
    <row r="5" ht="32" customHeight="1" spans="2:11">
      <c r="B5" s="11"/>
      <c r="C5" s="10" t="s">
        <v>22</v>
      </c>
      <c r="D5" s="10" t="s">
        <v>23</v>
      </c>
      <c r="E5" s="10" t="s">
        <v>24</v>
      </c>
      <c r="F5" s="10">
        <v>6</v>
      </c>
      <c r="G5" s="10" t="s">
        <v>15</v>
      </c>
      <c r="H5" s="10">
        <f>44.1+25.2+44.1+37.8+40.95+31.5+151.2</f>
        <v>374.85</v>
      </c>
      <c r="I5" s="10">
        <f t="shared" si="0"/>
        <v>2249.1</v>
      </c>
      <c r="J5" s="10" t="s">
        <v>25</v>
      </c>
      <c r="K5" s="19" t="s">
        <v>17</v>
      </c>
    </row>
    <row r="6" ht="24.95" customHeight="1" spans="2:11">
      <c r="B6" s="11"/>
      <c r="C6" s="10" t="s">
        <v>26</v>
      </c>
      <c r="D6" s="10" t="s">
        <v>27</v>
      </c>
      <c r="E6" s="10" t="s">
        <v>28</v>
      </c>
      <c r="F6" s="10">
        <v>3</v>
      </c>
      <c r="G6" s="10" t="s">
        <v>15</v>
      </c>
      <c r="H6" s="10">
        <f>283.5</f>
        <v>283.5</v>
      </c>
      <c r="I6" s="10">
        <f t="shared" si="0"/>
        <v>850.5</v>
      </c>
      <c r="J6" s="10" t="s">
        <v>29</v>
      </c>
      <c r="K6" s="20"/>
    </row>
    <row r="7" ht="24.95" customHeight="1" spans="2:11">
      <c r="B7" s="11"/>
      <c r="C7" s="10" t="s">
        <v>30</v>
      </c>
      <c r="D7" s="10" t="s">
        <v>31</v>
      </c>
      <c r="E7" s="10" t="s">
        <v>32</v>
      </c>
      <c r="F7" s="10">
        <v>30</v>
      </c>
      <c r="G7" s="10" t="s">
        <v>15</v>
      </c>
      <c r="H7" s="10">
        <v>28.35</v>
      </c>
      <c r="I7" s="10">
        <f t="shared" si="0"/>
        <v>850.5</v>
      </c>
      <c r="J7" s="10" t="s">
        <v>33</v>
      </c>
      <c r="K7" s="19" t="s">
        <v>17</v>
      </c>
    </row>
    <row r="8" s="1" customFormat="1" ht="31" customHeight="1" spans="2:11">
      <c r="B8" s="11"/>
      <c r="C8" s="10" t="s">
        <v>34</v>
      </c>
      <c r="D8" s="10" t="s">
        <v>35</v>
      </c>
      <c r="E8" s="10" t="s">
        <v>36</v>
      </c>
      <c r="F8" s="10">
        <v>7</v>
      </c>
      <c r="G8" s="10" t="s">
        <v>15</v>
      </c>
      <c r="H8" s="10">
        <f>56.7+13.5</f>
        <v>70.2</v>
      </c>
      <c r="I8" s="10">
        <f t="shared" si="0"/>
        <v>491.4</v>
      </c>
      <c r="J8" s="10" t="s">
        <v>37</v>
      </c>
      <c r="K8" s="19" t="s">
        <v>17</v>
      </c>
    </row>
    <row r="9" s="2" customFormat="1" ht="31" customHeight="1" spans="2:11">
      <c r="B9" s="11"/>
      <c r="C9" s="10" t="s">
        <v>38</v>
      </c>
      <c r="D9" s="10" t="s">
        <v>39</v>
      </c>
      <c r="E9" s="10" t="s">
        <v>40</v>
      </c>
      <c r="F9" s="10">
        <v>6</v>
      </c>
      <c r="G9" s="10" t="s">
        <v>15</v>
      </c>
      <c r="H9" s="10">
        <v>201.6</v>
      </c>
      <c r="I9" s="10">
        <f t="shared" si="0"/>
        <v>1209.6</v>
      </c>
      <c r="J9" s="10" t="s">
        <v>41</v>
      </c>
      <c r="K9" s="21"/>
    </row>
    <row r="10" s="2" customFormat="1" ht="31" customHeight="1" spans="2:11">
      <c r="B10" s="11"/>
      <c r="C10" s="10" t="s">
        <v>42</v>
      </c>
      <c r="D10" s="10" t="s">
        <v>43</v>
      </c>
      <c r="E10" s="10" t="s">
        <v>32</v>
      </c>
      <c r="F10" s="10">
        <v>2</v>
      </c>
      <c r="G10" s="10" t="s">
        <v>15</v>
      </c>
      <c r="H10" s="10">
        <v>1575</v>
      </c>
      <c r="I10" s="10">
        <f t="shared" si="0"/>
        <v>3150</v>
      </c>
      <c r="J10" s="10" t="s">
        <v>44</v>
      </c>
      <c r="K10" s="21"/>
    </row>
    <row r="11" ht="33" customHeight="1" spans="2:11">
      <c r="B11" s="11"/>
      <c r="C11" s="10" t="s">
        <v>45</v>
      </c>
      <c r="D11" s="10" t="s">
        <v>46</v>
      </c>
      <c r="E11" s="10" t="s">
        <v>47</v>
      </c>
      <c r="F11" s="10">
        <v>1</v>
      </c>
      <c r="G11" s="10" t="s">
        <v>15</v>
      </c>
      <c r="H11" s="10">
        <f>165.69+168.84+165.06</f>
        <v>499.59</v>
      </c>
      <c r="I11" s="10">
        <f>F11*H11</f>
        <v>499.59</v>
      </c>
      <c r="J11" s="10" t="s">
        <v>48</v>
      </c>
      <c r="K11" s="19"/>
    </row>
    <row r="12" ht="34" customHeight="1" spans="2:11">
      <c r="B12" s="11"/>
      <c r="C12" s="10" t="s">
        <v>49</v>
      </c>
      <c r="D12" s="10" t="s">
        <v>50</v>
      </c>
      <c r="E12" s="10" t="s">
        <v>51</v>
      </c>
      <c r="F12" s="10">
        <v>9</v>
      </c>
      <c r="G12" s="10" t="s">
        <v>15</v>
      </c>
      <c r="H12" s="10">
        <f>12.6+472.5+220.5+63+360</f>
        <v>1128.6</v>
      </c>
      <c r="I12" s="10">
        <f>F12*H12</f>
        <v>10157.4</v>
      </c>
      <c r="J12" s="10" t="s">
        <v>52</v>
      </c>
      <c r="K12" s="19" t="s">
        <v>17</v>
      </c>
    </row>
    <row r="13" ht="34" customHeight="1" spans="2:11">
      <c r="B13" s="11"/>
      <c r="C13" s="10" t="s">
        <v>53</v>
      </c>
      <c r="D13" s="10" t="s">
        <v>54</v>
      </c>
      <c r="E13" s="10" t="s">
        <v>28</v>
      </c>
      <c r="F13" s="10">
        <v>3</v>
      </c>
      <c r="G13" s="10" t="s">
        <v>15</v>
      </c>
      <c r="H13" s="10">
        <f>75.6+163.8+126+157.5+226.8</f>
        <v>749.7</v>
      </c>
      <c r="I13" s="10">
        <f>F13*H13</f>
        <v>2249.1</v>
      </c>
      <c r="J13" s="10" t="s">
        <v>55</v>
      </c>
      <c r="K13" s="19"/>
    </row>
    <row r="14" ht="34" customHeight="1" spans="2:11">
      <c r="B14" s="11"/>
      <c r="C14" s="10" t="s">
        <v>56</v>
      </c>
      <c r="D14" s="10" t="s">
        <v>57</v>
      </c>
      <c r="E14" s="10" t="s">
        <v>28</v>
      </c>
      <c r="F14" s="10">
        <v>3</v>
      </c>
      <c r="G14" s="10" t="s">
        <v>15</v>
      </c>
      <c r="H14" s="10">
        <f>45+50.4+25.2+56.7+163.8</f>
        <v>341.1</v>
      </c>
      <c r="I14" s="10">
        <f>H14*F14</f>
        <v>1023.3</v>
      </c>
      <c r="J14" s="10" t="s">
        <v>58</v>
      </c>
      <c r="K14" s="19"/>
    </row>
    <row r="15" customFormat="1" ht="34" customHeight="1" spans="2:11">
      <c r="B15" s="11"/>
      <c r="C15" s="10" t="s">
        <v>59</v>
      </c>
      <c r="D15" s="10" t="s">
        <v>60</v>
      </c>
      <c r="E15" s="10" t="s">
        <v>61</v>
      </c>
      <c r="F15" s="10">
        <v>1</v>
      </c>
      <c r="G15" s="10" t="s">
        <v>15</v>
      </c>
      <c r="H15" s="10">
        <f>114.66+58.59+117.18</f>
        <v>290.43</v>
      </c>
      <c r="I15" s="10">
        <f>H15*F15</f>
        <v>290.43</v>
      </c>
      <c r="J15" s="10" t="s">
        <v>62</v>
      </c>
      <c r="K15" s="19"/>
    </row>
    <row r="16" s="2" customFormat="1" ht="33" customHeight="1" spans="2:11">
      <c r="B16" s="11"/>
      <c r="C16" s="10" t="s">
        <v>63</v>
      </c>
      <c r="D16" s="12" t="s">
        <v>64</v>
      </c>
      <c r="E16" s="10" t="s">
        <v>65</v>
      </c>
      <c r="F16" s="10">
        <v>1</v>
      </c>
      <c r="G16" s="13" t="s">
        <v>15</v>
      </c>
      <c r="H16" s="10">
        <f>99+453.6+135+6*72</f>
        <v>1119.6</v>
      </c>
      <c r="I16" s="10">
        <f t="shared" ref="I16:I20" si="1">F16*H16</f>
        <v>1119.6</v>
      </c>
      <c r="J16" s="10" t="s">
        <v>66</v>
      </c>
      <c r="K16" s="21"/>
    </row>
    <row r="17" s="2" customFormat="1" ht="34" customHeight="1" spans="2:11">
      <c r="B17" s="11"/>
      <c r="C17" s="10" t="s">
        <v>67</v>
      </c>
      <c r="D17" s="12" t="s">
        <v>68</v>
      </c>
      <c r="E17" s="10" t="s">
        <v>69</v>
      </c>
      <c r="F17" s="10">
        <v>1</v>
      </c>
      <c r="G17" s="13" t="s">
        <v>15</v>
      </c>
      <c r="H17" s="10">
        <f>56.7+56.7+56.7+94.5+40.95+158.76+156.87+360</f>
        <v>981.18</v>
      </c>
      <c r="I17" s="10">
        <f t="shared" si="1"/>
        <v>981.18</v>
      </c>
      <c r="J17" s="10" t="s">
        <v>70</v>
      </c>
      <c r="K17" s="21"/>
    </row>
    <row r="18" s="2" customFormat="1" ht="36" customHeight="1" spans="2:11">
      <c r="B18" s="11"/>
      <c r="C18" s="10" t="s">
        <v>71</v>
      </c>
      <c r="D18" s="12" t="s">
        <v>72</v>
      </c>
      <c r="E18" s="10" t="s">
        <v>73</v>
      </c>
      <c r="F18" s="10">
        <v>1</v>
      </c>
      <c r="G18" s="13" t="s">
        <v>15</v>
      </c>
      <c r="H18" s="10">
        <f>44.1+25.2+44.1+34.65+40.95+31.5+151.2+579.6+67.5+201.6</f>
        <v>1220.4</v>
      </c>
      <c r="I18" s="10">
        <f t="shared" si="1"/>
        <v>1220.4</v>
      </c>
      <c r="J18" s="10" t="s">
        <v>74</v>
      </c>
      <c r="K18" s="21"/>
    </row>
    <row r="19" s="2" customFormat="1" ht="42" customHeight="1" spans="2:11">
      <c r="B19" s="11"/>
      <c r="C19" s="10" t="s">
        <v>75</v>
      </c>
      <c r="D19" s="12" t="s">
        <v>76</v>
      </c>
      <c r="E19" s="10" t="s">
        <v>77</v>
      </c>
      <c r="F19" s="10">
        <v>1</v>
      </c>
      <c r="G19" s="13" t="s">
        <v>15</v>
      </c>
      <c r="H19" s="10">
        <f>117.81+94.5+37.8+22.05+44.1</f>
        <v>316.26</v>
      </c>
      <c r="I19" s="10">
        <f t="shared" si="1"/>
        <v>316.26</v>
      </c>
      <c r="J19" s="10" t="s">
        <v>78</v>
      </c>
      <c r="K19" s="21"/>
    </row>
    <row r="20" s="2" customFormat="1" ht="35" customHeight="1" spans="2:11">
      <c r="B20" s="14"/>
      <c r="C20" s="10" t="s">
        <v>79</v>
      </c>
      <c r="D20" s="12" t="s">
        <v>80</v>
      </c>
      <c r="E20" s="10" t="s">
        <v>81</v>
      </c>
      <c r="F20" s="10">
        <v>1</v>
      </c>
      <c r="G20" s="13" t="s">
        <v>15</v>
      </c>
      <c r="H20" s="10">
        <f>25.2+50.4+90+45+67.5+63</f>
        <v>341.1</v>
      </c>
      <c r="I20" s="10">
        <f t="shared" si="1"/>
        <v>341.1</v>
      </c>
      <c r="J20" s="10" t="s">
        <v>82</v>
      </c>
      <c r="K20" s="21"/>
    </row>
    <row r="21" s="1" customFormat="1" ht="53" customHeight="1" spans="2:11">
      <c r="B21" s="15" t="s">
        <v>83</v>
      </c>
      <c r="C21" s="10" t="s">
        <v>84</v>
      </c>
      <c r="D21" s="10" t="s">
        <v>85</v>
      </c>
      <c r="E21" s="10" t="s">
        <v>86</v>
      </c>
      <c r="F21" s="10">
        <v>90</v>
      </c>
      <c r="G21" s="10" t="s">
        <v>87</v>
      </c>
      <c r="H21" s="10">
        <v>31.5</v>
      </c>
      <c r="I21" s="10">
        <f t="shared" ref="I21:I31" si="2">F21*H21</f>
        <v>2835</v>
      </c>
      <c r="J21" s="10" t="s">
        <v>88</v>
      </c>
      <c r="K21" s="21"/>
    </row>
    <row r="22" s="1" customFormat="1" ht="24.95" customHeight="1" spans="2:11">
      <c r="B22" s="15"/>
      <c r="C22" s="10" t="s">
        <v>84</v>
      </c>
      <c r="D22" s="10" t="s">
        <v>89</v>
      </c>
      <c r="E22" s="10" t="s">
        <v>90</v>
      </c>
      <c r="F22" s="10">
        <v>6</v>
      </c>
      <c r="G22" s="10" t="s">
        <v>91</v>
      </c>
      <c r="H22" s="10">
        <v>315</v>
      </c>
      <c r="I22" s="10">
        <f t="shared" si="2"/>
        <v>1890</v>
      </c>
      <c r="J22" s="10" t="s">
        <v>92</v>
      </c>
      <c r="K22" s="21"/>
    </row>
    <row r="23" s="1" customFormat="1" ht="24.95" customHeight="1" spans="2:11">
      <c r="B23" s="15"/>
      <c r="C23" s="10" t="s">
        <v>84</v>
      </c>
      <c r="D23" s="10" t="s">
        <v>93</v>
      </c>
      <c r="E23" s="10" t="s">
        <v>94</v>
      </c>
      <c r="F23" s="10">
        <v>18</v>
      </c>
      <c r="G23" s="10" t="s">
        <v>91</v>
      </c>
      <c r="H23" s="10">
        <v>315</v>
      </c>
      <c r="I23" s="10">
        <f t="shared" si="2"/>
        <v>5670</v>
      </c>
      <c r="J23" s="10" t="s">
        <v>92</v>
      </c>
      <c r="K23" s="21"/>
    </row>
    <row r="24" s="1" customFormat="1" ht="24.95" customHeight="1" spans="2:11">
      <c r="B24" s="15"/>
      <c r="C24" s="10" t="s">
        <v>84</v>
      </c>
      <c r="D24" s="10" t="s">
        <v>95</v>
      </c>
      <c r="E24" s="10" t="s">
        <v>96</v>
      </c>
      <c r="F24" s="10">
        <v>30</v>
      </c>
      <c r="G24" s="10" t="s">
        <v>87</v>
      </c>
      <c r="H24" s="10">
        <v>113.4</v>
      </c>
      <c r="I24" s="10">
        <f t="shared" si="2"/>
        <v>3402</v>
      </c>
      <c r="J24" s="10" t="s">
        <v>97</v>
      </c>
      <c r="K24" s="21"/>
    </row>
    <row r="25" s="1" customFormat="1" ht="36" customHeight="1" spans="2:11">
      <c r="B25" s="15"/>
      <c r="C25" s="10" t="s">
        <v>98</v>
      </c>
      <c r="D25" s="10" t="s">
        <v>99</v>
      </c>
      <c r="E25" s="10" t="s">
        <v>100</v>
      </c>
      <c r="F25" s="10">
        <v>5</v>
      </c>
      <c r="G25" s="10" t="s">
        <v>101</v>
      </c>
      <c r="H25" s="10">
        <f>17.64+14.49</f>
        <v>32.13</v>
      </c>
      <c r="I25" s="10">
        <f t="shared" si="2"/>
        <v>160.65</v>
      </c>
      <c r="J25" s="10" t="s">
        <v>102</v>
      </c>
      <c r="K25" s="21"/>
    </row>
    <row r="26" s="1" customFormat="1" ht="63" customHeight="1" spans="2:11">
      <c r="B26" s="15"/>
      <c r="C26" s="10" t="s">
        <v>103</v>
      </c>
      <c r="D26" s="10" t="s">
        <v>104</v>
      </c>
      <c r="E26" s="10" t="s">
        <v>105</v>
      </c>
      <c r="F26" s="10">
        <v>24</v>
      </c>
      <c r="G26" s="10" t="s">
        <v>106</v>
      </c>
      <c r="H26" s="10">
        <v>113.4</v>
      </c>
      <c r="I26" s="10">
        <f t="shared" si="2"/>
        <v>2721.6</v>
      </c>
      <c r="J26" s="10" t="s">
        <v>107</v>
      </c>
      <c r="K26" s="21"/>
    </row>
    <row r="27" s="1" customFormat="1" ht="63" customHeight="1" spans="2:11">
      <c r="B27" s="15"/>
      <c r="C27" s="10" t="s">
        <v>103</v>
      </c>
      <c r="D27" s="10" t="s">
        <v>108</v>
      </c>
      <c r="E27" s="10" t="s">
        <v>109</v>
      </c>
      <c r="F27" s="10">
        <v>6</v>
      </c>
      <c r="G27" s="10" t="s">
        <v>110</v>
      </c>
      <c r="H27" s="10">
        <v>2205</v>
      </c>
      <c r="I27" s="10">
        <f t="shared" si="2"/>
        <v>13230</v>
      </c>
      <c r="J27" s="10" t="s">
        <v>111</v>
      </c>
      <c r="K27" s="21"/>
    </row>
    <row r="28" s="1" customFormat="1" ht="87" customHeight="1" spans="2:11">
      <c r="B28" s="15"/>
      <c r="C28" s="10" t="s">
        <v>103</v>
      </c>
      <c r="D28" s="10" t="s">
        <v>112</v>
      </c>
      <c r="E28" s="10" t="s">
        <v>113</v>
      </c>
      <c r="F28" s="10">
        <v>15</v>
      </c>
      <c r="G28" s="10" t="s">
        <v>106</v>
      </c>
      <c r="H28" s="10">
        <v>2205</v>
      </c>
      <c r="I28" s="10">
        <f t="shared" si="2"/>
        <v>33075</v>
      </c>
      <c r="J28" s="10" t="s">
        <v>111</v>
      </c>
      <c r="K28" s="21"/>
    </row>
    <row r="29" s="1" customFormat="1" ht="24.95" customHeight="1" spans="2:11">
      <c r="B29" s="15"/>
      <c r="C29" s="10" t="s">
        <v>114</v>
      </c>
      <c r="D29" s="10" t="s">
        <v>115</v>
      </c>
      <c r="E29" s="10" t="s">
        <v>116</v>
      </c>
      <c r="F29" s="10">
        <v>85</v>
      </c>
      <c r="G29" s="10" t="s">
        <v>117</v>
      </c>
      <c r="H29" s="10">
        <v>252</v>
      </c>
      <c r="I29" s="10">
        <f t="shared" si="2"/>
        <v>21420</v>
      </c>
      <c r="J29" s="10" t="s">
        <v>118</v>
      </c>
      <c r="K29" s="21"/>
    </row>
    <row r="30" s="1" customFormat="1" ht="24.95" customHeight="1" spans="2:11">
      <c r="B30" s="15"/>
      <c r="C30" s="10" t="s">
        <v>114</v>
      </c>
      <c r="D30" s="10" t="s">
        <v>119</v>
      </c>
      <c r="E30" s="10" t="s">
        <v>116</v>
      </c>
      <c r="F30" s="10">
        <v>17</v>
      </c>
      <c r="G30" s="10" t="s">
        <v>120</v>
      </c>
      <c r="H30" s="10">
        <v>946.6</v>
      </c>
      <c r="I30" s="10">
        <f t="shared" si="2"/>
        <v>16092.2</v>
      </c>
      <c r="J30" s="10" t="s">
        <v>121</v>
      </c>
      <c r="K30" s="21"/>
    </row>
    <row r="31" s="1" customFormat="1" ht="24.95" customHeight="1" spans="2:11">
      <c r="B31" s="15"/>
      <c r="C31" s="10" t="s">
        <v>122</v>
      </c>
      <c r="D31" s="10" t="s">
        <v>123</v>
      </c>
      <c r="E31" s="10" t="s">
        <v>124</v>
      </c>
      <c r="F31" s="10">
        <v>90</v>
      </c>
      <c r="G31" s="10" t="s">
        <v>106</v>
      </c>
      <c r="H31" s="10">
        <v>44.1</v>
      </c>
      <c r="I31" s="10">
        <f t="shared" si="2"/>
        <v>3969</v>
      </c>
      <c r="J31" s="10" t="s">
        <v>125</v>
      </c>
      <c r="K31" s="21"/>
    </row>
    <row r="32" s="1" customFormat="1" ht="25" customHeight="1" spans="2:11">
      <c r="B32" s="16"/>
      <c r="C32" s="17" t="s">
        <v>126</v>
      </c>
      <c r="D32" s="17"/>
      <c r="E32" s="17"/>
      <c r="F32" s="17"/>
      <c r="G32" s="17"/>
      <c r="H32" s="17">
        <f>SUM(I3:I31)</f>
        <v>133462.01</v>
      </c>
      <c r="I32" s="17"/>
      <c r="J32" s="17"/>
      <c r="K32" s="22"/>
    </row>
  </sheetData>
  <mergeCells count="5">
    <mergeCell ref="C1:K1"/>
    <mergeCell ref="C32:G32"/>
    <mergeCell ref="H32:K32"/>
    <mergeCell ref="B3:B20"/>
    <mergeCell ref="B21:B31"/>
  </mergeCells>
  <pageMargins left="0.75" right="0.75" top="1" bottom="1" header="0.5" footer="0.5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湖南中大检测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2021-03-08T08:43:00Z</dcterms:created>
  <dcterms:modified xsi:type="dcterms:W3CDTF">2025-10-22T02:56:34Z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39455F81012B4CE0A89F3A6CC65C6D2C_13</vt:lpwstr>
  </property>
</Properties>
</file>